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kri\Desktop\Çalışma Klasörü\Kurumsal Mali Durum ve Beklentiler Raporları\2026\"/>
    </mc:Choice>
  </mc:AlternateContent>
  <xr:revisionPtr revIDLastSave="0" documentId="13_ncr:1_{5116917A-45E9-4A19-9A42-5267D30D5984}" xr6:coauthVersionLast="47" xr6:coauthVersionMax="47" xr10:uidLastSave="{00000000-0000-0000-0000-000000000000}"/>
  <bookViews>
    <workbookView xWindow="-120" yWindow="-120" windowWidth="29040" windowHeight="15840" xr2:uid="{BDC411E0-ECA9-44CE-9281-E44D01E8A791}"/>
  </bookViews>
  <sheets>
    <sheet name="Sayfa1" sheetId="1" r:id="rId1"/>
  </sheets>
  <definedNames>
    <definedName name="BaslaSatir">Sayfa1!$A$17</definedName>
    <definedName name="ButceYil">Sayfa1!$B$6</definedName>
    <definedName name="FormatSatir">Sayfa1!$A$4</definedName>
    <definedName name="KurAd">Sayfa1!$B$8</definedName>
    <definedName name="KurKod">Sayfa1!$B$7</definedName>
    <definedName name="ToplamFormatSatir">Sayfa1!$A$2</definedName>
    <definedName name="ToplamSatir">Sayfa1!$A$16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1" l="1"/>
  <c r="Y19" i="1"/>
  <c r="Y18" i="1"/>
  <c r="Y17" i="1" s="1"/>
  <c r="U19" i="1"/>
  <c r="U18" i="1"/>
  <c r="Q19" i="1"/>
  <c r="Q18" i="1"/>
  <c r="M19" i="1"/>
  <c r="M18" i="1"/>
  <c r="M17" i="1" s="1"/>
  <c r="M16" i="1" s="1"/>
  <c r="I19" i="1"/>
  <c r="I18" i="1"/>
  <c r="I1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C24" i="1" s="1"/>
  <c r="F20" i="1"/>
  <c r="G20" i="1"/>
  <c r="G16" i="1" s="1"/>
  <c r="H20" i="1"/>
  <c r="I20" i="1"/>
  <c r="J20" i="1"/>
  <c r="K20" i="1"/>
  <c r="L20" i="1"/>
  <c r="M20" i="1"/>
  <c r="N20" i="1"/>
  <c r="O20" i="1"/>
  <c r="P20" i="1"/>
  <c r="P16" i="1" s="1"/>
  <c r="Q20" i="1"/>
  <c r="R20" i="1"/>
  <c r="S20" i="1"/>
  <c r="S16" i="1" s="1"/>
  <c r="T20" i="1"/>
  <c r="U20" i="1"/>
  <c r="V20" i="1"/>
  <c r="W20" i="1"/>
  <c r="X20" i="1"/>
  <c r="Y20" i="1"/>
  <c r="Z20" i="1"/>
  <c r="AA20" i="1"/>
  <c r="F17" i="1"/>
  <c r="F16" i="1" s="1"/>
  <c r="G17" i="1"/>
  <c r="H17" i="1"/>
  <c r="J17" i="1"/>
  <c r="K17" i="1"/>
  <c r="L17" i="1"/>
  <c r="L16" i="1" s="1"/>
  <c r="N17" i="1"/>
  <c r="O17" i="1"/>
  <c r="P17" i="1"/>
  <c r="Q17" i="1"/>
  <c r="R17" i="1"/>
  <c r="R16" i="1" s="1"/>
  <c r="S17" i="1"/>
  <c r="T17" i="1"/>
  <c r="V17" i="1"/>
  <c r="W17" i="1"/>
  <c r="X17" i="1"/>
  <c r="X16" i="1" s="1"/>
  <c r="Z17" i="1"/>
  <c r="J16" i="1"/>
  <c r="O16" i="1"/>
  <c r="V16" i="1"/>
  <c r="E16" i="1"/>
  <c r="E24" i="1"/>
  <c r="E20" i="1"/>
  <c r="E17" i="1"/>
  <c r="E19" i="1"/>
  <c r="E18" i="1"/>
  <c r="H2" i="1"/>
  <c r="I2" i="1"/>
  <c r="L2" i="1"/>
  <c r="M2" i="1"/>
  <c r="P2" i="1"/>
  <c r="Q2" i="1"/>
  <c r="AA2" i="1" s="1"/>
  <c r="T2" i="1"/>
  <c r="U2" i="1"/>
  <c r="X2" i="1"/>
  <c r="Z2" i="1" s="1"/>
  <c r="AC2" i="1" s="1"/>
  <c r="Y2" i="1"/>
  <c r="H4" i="1"/>
  <c r="I4" i="1"/>
  <c r="AA4" i="1" s="1"/>
  <c r="L4" i="1"/>
  <c r="Z4" i="1" s="1"/>
  <c r="AC4" i="1" s="1"/>
  <c r="M4" i="1"/>
  <c r="P4" i="1"/>
  <c r="Q4" i="1"/>
  <c r="T4" i="1"/>
  <c r="U4" i="1"/>
  <c r="X4" i="1"/>
  <c r="Y4" i="1"/>
  <c r="B12" i="1"/>
  <c r="B13" i="1"/>
  <c r="B14" i="1"/>
  <c r="C14" i="1"/>
  <c r="AE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C15" i="1"/>
  <c r="AD15" i="1"/>
  <c r="AC17" i="1"/>
  <c r="H18" i="1"/>
  <c r="L18" i="1"/>
  <c r="P18" i="1"/>
  <c r="T18" i="1"/>
  <c r="X18" i="1"/>
  <c r="Z18" i="1"/>
  <c r="AC18" i="1" s="1"/>
  <c r="H19" i="1"/>
  <c r="Z19" i="1" s="1"/>
  <c r="AC19" i="1" s="1"/>
  <c r="L19" i="1"/>
  <c r="P19" i="1"/>
  <c r="T19" i="1"/>
  <c r="X19" i="1"/>
  <c r="AC20" i="1"/>
  <c r="H21" i="1"/>
  <c r="Z21" i="1" s="1"/>
  <c r="AC21" i="1" s="1"/>
  <c r="I21" i="1"/>
  <c r="AA21" i="1" s="1"/>
  <c r="L21" i="1"/>
  <c r="M21" i="1"/>
  <c r="P21" i="1"/>
  <c r="Q21" i="1"/>
  <c r="T21" i="1"/>
  <c r="U21" i="1"/>
  <c r="X21" i="1"/>
  <c r="Y21" i="1"/>
  <c r="H22" i="1"/>
  <c r="I22" i="1"/>
  <c r="AA22" i="1" s="1"/>
  <c r="L22" i="1"/>
  <c r="M22" i="1"/>
  <c r="P22" i="1"/>
  <c r="Q22" i="1"/>
  <c r="T22" i="1"/>
  <c r="U22" i="1"/>
  <c r="X22" i="1"/>
  <c r="Y22" i="1"/>
  <c r="Z22" i="1"/>
  <c r="AC22" i="1" s="1"/>
  <c r="H23" i="1"/>
  <c r="Z23" i="1" s="1"/>
  <c r="AC23" i="1" s="1"/>
  <c r="I23" i="1"/>
  <c r="AA23" i="1" s="1"/>
  <c r="L23" i="1"/>
  <c r="M23" i="1"/>
  <c r="P23" i="1"/>
  <c r="Q23" i="1"/>
  <c r="T23" i="1"/>
  <c r="U23" i="1"/>
  <c r="X23" i="1"/>
  <c r="Y23" i="1"/>
  <c r="H25" i="1"/>
  <c r="Z25" i="1" s="1"/>
  <c r="AC25" i="1" s="1"/>
  <c r="I25" i="1"/>
  <c r="AA25" i="1" s="1"/>
  <c r="AA24" i="1" s="1"/>
  <c r="L25" i="1"/>
  <c r="M25" i="1"/>
  <c r="P25" i="1"/>
  <c r="Q25" i="1"/>
  <c r="T25" i="1"/>
  <c r="U25" i="1"/>
  <c r="X25" i="1"/>
  <c r="H26" i="1"/>
  <c r="I26" i="1"/>
  <c r="AA26" i="1" s="1"/>
  <c r="L26" i="1"/>
  <c r="M26" i="1"/>
  <c r="P26" i="1"/>
  <c r="Z26" i="1" s="1"/>
  <c r="AC26" i="1" s="1"/>
  <c r="Q26" i="1"/>
  <c r="T26" i="1"/>
  <c r="U26" i="1"/>
  <c r="X26" i="1"/>
  <c r="Y26" i="1"/>
  <c r="H27" i="1"/>
  <c r="Z27" i="1" s="1"/>
  <c r="AC27" i="1" s="1"/>
  <c r="I27" i="1"/>
  <c r="AA27" i="1" s="1"/>
  <c r="L27" i="1"/>
  <c r="M27" i="1"/>
  <c r="P27" i="1"/>
  <c r="Q27" i="1"/>
  <c r="T27" i="1"/>
  <c r="U27" i="1"/>
  <c r="X27" i="1"/>
  <c r="Y27" i="1"/>
  <c r="H28" i="1"/>
  <c r="I28" i="1"/>
  <c r="AA28" i="1" s="1"/>
  <c r="L28" i="1"/>
  <c r="M28" i="1"/>
  <c r="P28" i="1"/>
  <c r="Q28" i="1"/>
  <c r="T28" i="1"/>
  <c r="U28" i="1"/>
  <c r="X28" i="1"/>
  <c r="Z28" i="1"/>
  <c r="AC28" i="1" s="1"/>
  <c r="H29" i="1"/>
  <c r="Z29" i="1" s="1"/>
  <c r="AC29" i="1" s="1"/>
  <c r="I29" i="1"/>
  <c r="AA29" i="1" s="1"/>
  <c r="L29" i="1"/>
  <c r="M29" i="1"/>
  <c r="P29" i="1"/>
  <c r="Q29" i="1"/>
  <c r="T29" i="1"/>
  <c r="U29" i="1"/>
  <c r="X29" i="1"/>
  <c r="Y29" i="1"/>
  <c r="H30" i="1"/>
  <c r="I30" i="1"/>
  <c r="AA30" i="1" s="1"/>
  <c r="L30" i="1"/>
  <c r="M30" i="1"/>
  <c r="P30" i="1"/>
  <c r="Q30" i="1"/>
  <c r="T30" i="1"/>
  <c r="U30" i="1"/>
  <c r="X30" i="1"/>
  <c r="Y30" i="1"/>
  <c r="Z30" i="1"/>
  <c r="AC30" i="1" s="1"/>
  <c r="Y16" i="1" l="1"/>
  <c r="U17" i="1"/>
  <c r="U16" i="1"/>
  <c r="AA19" i="1"/>
  <c r="AA18" i="1"/>
  <c r="AB18" i="1" s="1"/>
  <c r="I16" i="1"/>
  <c r="Z16" i="1"/>
  <c r="AC16" i="1" s="1"/>
  <c r="T16" i="1"/>
  <c r="N16" i="1"/>
  <c r="H16" i="1"/>
  <c r="W16" i="1"/>
  <c r="Q16" i="1"/>
  <c r="K16" i="1"/>
  <c r="AD4" i="1"/>
  <c r="AB4" i="1"/>
  <c r="AB30" i="1"/>
  <c r="AD30" i="1"/>
  <c r="AB20" i="1"/>
  <c r="AD20" i="1"/>
  <c r="AB2" i="1"/>
  <c r="AD2" i="1"/>
  <c r="AD27" i="1"/>
  <c r="AB27" i="1"/>
  <c r="AB24" i="1"/>
  <c r="AD24" i="1"/>
  <c r="AD23" i="1"/>
  <c r="AB23" i="1"/>
  <c r="AD21" i="1"/>
  <c r="AB21" i="1"/>
  <c r="AB28" i="1"/>
  <c r="AD28" i="1"/>
  <c r="AD25" i="1"/>
  <c r="AB25" i="1"/>
  <c r="AB26" i="1"/>
  <c r="AD26" i="1"/>
  <c r="AD29" i="1"/>
  <c r="AB29" i="1"/>
  <c r="AB22" i="1"/>
  <c r="AD22" i="1"/>
  <c r="AD18" i="1" l="1"/>
  <c r="AA17" i="1"/>
  <c r="AD17" i="1" s="1"/>
  <c r="AB19" i="1"/>
  <c r="AD19" i="1"/>
  <c r="AB17" i="1" l="1"/>
  <c r="AA16" i="1"/>
  <c r="AB16" i="1" s="1"/>
  <c r="AD16" i="1" l="1"/>
</calcChain>
</file>

<file path=xl/sharedStrings.xml><?xml version="1.0" encoding="utf-8"?>
<sst xmlns="http://schemas.openxmlformats.org/spreadsheetml/2006/main" count="223" uniqueCount="38">
  <si>
    <t/>
  </si>
  <si>
    <t>Bütçe Yıl:</t>
  </si>
  <si>
    <t>Kurum Kod:</t>
  </si>
  <si>
    <t>OCAK GERÇEKLEŞME</t>
  </si>
  <si>
    <t>ŞUBAT GERÇEKLEŞME</t>
  </si>
  <si>
    <t>MART GERÇEKLEŞME</t>
  </si>
  <si>
    <t>NİSAN GERÇEKLEŞME</t>
  </si>
  <si>
    <t>MAYIS GERÇEKLEŞME</t>
  </si>
  <si>
    <t>HAZİRAN GERÇEKLEŞME</t>
  </si>
  <si>
    <t>OCAK-HAZİRAN                               GERÇEKLEŞME TOPLAMI</t>
  </si>
  <si>
    <t>ARTIŞ ORANI *           (%)</t>
  </si>
  <si>
    <t>OCAK-HAZİRAN                               GERÇEK. ORANI ** (%)</t>
  </si>
  <si>
    <t>Yıl:</t>
  </si>
  <si>
    <t>Kurum Ad:</t>
  </si>
  <si>
    <t>EKONOMİK</t>
  </si>
  <si>
    <t>ŞUBAT</t>
  </si>
  <si>
    <t>MART</t>
  </si>
  <si>
    <t>NİSAN</t>
  </si>
  <si>
    <t>MAYIS</t>
  </si>
  <si>
    <t>HAZİRAN</t>
  </si>
  <si>
    <t>BÜTÇE GELİRLERİ TOPLAMI</t>
  </si>
  <si>
    <t>0442</t>
  </si>
  <si>
    <t xml:space="preserve">BOLU ABANT İZZET BAYSAL ÜNİVERSİTESİ </t>
  </si>
  <si>
    <t>03 - Teşebbüs ve Mülkiyet Gelirleri</t>
  </si>
  <si>
    <t>03.1 - Mal ve Hizmet Satış Gelirleri</t>
  </si>
  <si>
    <t>03.6 - Kira Gelirleri</t>
  </si>
  <si>
    <t>04.2 - Merkezi Yönetim Bütçesine Dahil İdarelerden Alınan Bağış ve Yardımlar</t>
  </si>
  <si>
    <t>04.4 - Kurumlardan ve Kişilerden Alınan Bağış ve Yardımlar</t>
  </si>
  <si>
    <t>04.5 - Proje Yardımları</t>
  </si>
  <si>
    <t>05 - Diğer Gelirler</t>
  </si>
  <si>
    <t>05.1 - Faiz Gelirleri</t>
  </si>
  <si>
    <t>05.2 - Kişi ve Kurumlardan Alınan Paylar</t>
  </si>
  <si>
    <t>05.3 - Para Cezaları</t>
  </si>
  <si>
    <t>05.9 - Diğer Çeşitli Gelirler</t>
  </si>
  <si>
    <t>06 - Sermaye Gelirleri</t>
  </si>
  <si>
    <t>06.1 - Taşınmaz Satış Gelirleri</t>
  </si>
  <si>
    <t>EK-2 : BÜTÇE GELİRLERİNİN GELİŞİMİ</t>
  </si>
  <si>
    <t>04-Alınan Bağış ve Yard.ile Özel Gelirler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</si>
</sst>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0"/>
      <name val="Arial Tur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b/>
      <sz val="11"/>
      <color indexed="8"/>
      <name val="Tahoma"/>
      <family val="2"/>
      <charset val="162"/>
    </font>
    <font>
      <sz val="11"/>
      <color indexed="8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i/>
      <sz val="11"/>
      <color rgb="FF7F7F7F"/>
      <name val="Calibri"/>
      <family val="2"/>
      <charset val="162"/>
    </font>
    <font>
      <sz val="18"/>
      <color theme="3"/>
      <name val="Calibri Light"/>
      <family val="2"/>
      <charset val="162"/>
    </font>
    <font>
      <sz val="11"/>
      <color rgb="FFFA7D00"/>
      <name val="Calibri"/>
      <family val="2"/>
      <charset val="162"/>
    </font>
    <font>
      <b/>
      <sz val="15"/>
      <color theme="3"/>
      <name val="Calibri"/>
      <family val="2"/>
      <charset val="162"/>
    </font>
    <font>
      <b/>
      <sz val="13"/>
      <color theme="3"/>
      <name val="Calibri"/>
      <family val="2"/>
      <charset val="162"/>
    </font>
    <font>
      <b/>
      <sz val="11"/>
      <color theme="3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3F3F76"/>
      <name val="Calibri"/>
      <family val="2"/>
      <charset val="162"/>
    </font>
    <font>
      <b/>
      <sz val="11"/>
      <color rgb="FFFA7D00"/>
      <name val="Calibri"/>
      <family val="2"/>
      <charset val="162"/>
    </font>
    <font>
      <sz val="11"/>
      <color rgb="FF006100"/>
      <name val="Calibri"/>
      <family val="2"/>
      <charset val="162"/>
    </font>
    <font>
      <sz val="11"/>
      <color rgb="FF9C0006"/>
      <name val="Calibri"/>
      <family val="2"/>
      <charset val="162"/>
    </font>
    <font>
      <sz val="11"/>
      <color rgb="FF9C6500"/>
      <name val="Calibri"/>
      <family val="2"/>
      <charset val="162"/>
    </font>
    <font>
      <b/>
      <sz val="12"/>
      <name val="Tahoma"/>
      <family val="2"/>
      <charset val="162"/>
    </font>
    <font>
      <b/>
      <sz val="14"/>
      <name val="Tahoma"/>
      <family val="2"/>
      <charset val="162"/>
    </font>
    <font>
      <sz val="12"/>
      <name val="Tahoma"/>
      <family val="2"/>
      <charset val="162"/>
    </font>
    <font>
      <b/>
      <sz val="14"/>
      <color indexed="8"/>
      <name val="Tahoma"/>
      <family val="2"/>
      <charset val="162"/>
    </font>
    <font>
      <sz val="14"/>
      <name val="Tahoma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9" applyNumberFormat="0" applyAlignment="0" applyProtection="0"/>
    <xf numFmtId="0" fontId="19" fillId="3" borderId="10" applyNumberFormat="0" applyAlignment="0" applyProtection="0"/>
    <xf numFmtId="0" fontId="20" fillId="22" borderId="10" applyNumberFormat="0" applyAlignment="0" applyProtection="0"/>
    <xf numFmtId="0" fontId="9" fillId="23" borderId="11" applyNumberFormat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" borderId="12" applyNumberFormat="0" applyFont="0" applyAlignment="0" applyProtection="0"/>
    <xf numFmtId="0" fontId="23" fillId="26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42" applyFont="1" applyAlignment="1">
      <alignment horizontal="center" vertical="center"/>
    </xf>
    <xf numFmtId="3" fontId="4" fillId="0" borderId="0" xfId="42" applyNumberFormat="1" applyFont="1" applyAlignment="1">
      <alignment horizontal="center" vertical="center"/>
    </xf>
    <xf numFmtId="0" fontId="5" fillId="0" borderId="0" xfId="42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42" applyFont="1" applyAlignment="1">
      <alignment horizontal="center" vertical="center"/>
    </xf>
    <xf numFmtId="3" fontId="5" fillId="0" borderId="0" xfId="42" applyNumberFormat="1" applyFont="1" applyAlignment="1">
      <alignment vertical="center"/>
    </xf>
    <xf numFmtId="0" fontId="4" fillId="0" borderId="0" xfId="42" applyFont="1" applyAlignment="1">
      <alignment vertical="center"/>
    </xf>
    <xf numFmtId="3" fontId="4" fillId="0" borderId="0" xfId="4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" fontId="5" fillId="0" borderId="0" xfId="42" applyNumberFormat="1" applyFont="1" applyAlignment="1">
      <alignment vertical="center"/>
    </xf>
    <xf numFmtId="49" fontId="5" fillId="0" borderId="1" xfId="0" applyNumberFormat="1" applyFont="1" applyBorder="1" applyAlignment="1">
      <alignment wrapText="1"/>
    </xf>
    <xf numFmtId="0" fontId="27" fillId="0" borderId="0" xfId="42" applyFont="1" applyAlignment="1">
      <alignment horizontal="left" vertical="center"/>
    </xf>
    <xf numFmtId="1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18" xfId="0" applyFont="1" applyBorder="1" applyAlignment="1">
      <alignment horizontal="center" vertical="center" wrapText="1"/>
    </xf>
    <xf numFmtId="3" fontId="24" fillId="0" borderId="17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49" fontId="26" fillId="0" borderId="17" xfId="0" applyNumberFormat="1" applyFont="1" applyBorder="1" applyAlignment="1">
      <alignment vertical="center" wrapText="1"/>
    </xf>
    <xf numFmtId="3" fontId="26" fillId="0" borderId="18" xfId="0" applyNumberFormat="1" applyFont="1" applyBorder="1" applyAlignment="1">
      <alignment horizontal="right" vertical="center"/>
    </xf>
    <xf numFmtId="3" fontId="26" fillId="0" borderId="19" xfId="0" applyNumberFormat="1" applyFont="1" applyBorder="1" applyAlignment="1">
      <alignment horizontal="right" vertical="center"/>
    </xf>
    <xf numFmtId="49" fontId="26" fillId="0" borderId="20" xfId="0" applyNumberFormat="1" applyFont="1" applyBorder="1" applyAlignment="1">
      <alignment vertical="center" wrapText="1"/>
    </xf>
    <xf numFmtId="3" fontId="26" fillId="0" borderId="21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left" vertical="center"/>
    </xf>
    <xf numFmtId="164" fontId="24" fillId="0" borderId="18" xfId="0" applyNumberFormat="1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 vertical="center" wrapText="1"/>
    </xf>
    <xf numFmtId="164" fontId="26" fillId="0" borderId="21" xfId="0" applyNumberFormat="1" applyFont="1" applyBorder="1" applyAlignment="1">
      <alignment horizontal="center" vertical="center" wrapText="1"/>
    </xf>
  </cellXfs>
  <cellStyles count="43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  <cellStyle name="Yüzde" xfId="4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86A8-ACF1-45E6-A368-A9B5E90492F9}">
  <sheetPr codeName="Sayfa1">
    <pageSetUpPr fitToPage="1"/>
  </sheetPr>
  <dimension ref="A1:AE30"/>
  <sheetViews>
    <sheetView showGridLines="0" tabSelected="1" topLeftCell="A11" zoomScale="70" zoomScaleNormal="70" workbookViewId="0">
      <selection activeCell="A11" sqref="A11:AE11"/>
    </sheetView>
  </sheetViews>
  <sheetFormatPr defaultRowHeight="13.5" customHeight="1" x14ac:dyDescent="0.2"/>
  <cols>
    <col min="1" max="1" width="45.7109375" style="4" customWidth="1"/>
    <col min="2" max="3" width="17.7109375" style="9" customWidth="1"/>
    <col min="4" max="5" width="15.7109375" style="9" customWidth="1"/>
    <col min="6" max="7" width="21.28515625" style="9" hidden="1" customWidth="1"/>
    <col min="8" max="9" width="15.7109375" style="9" customWidth="1"/>
    <col min="10" max="10" width="21.28515625" style="9" hidden="1" customWidth="1"/>
    <col min="11" max="11" width="10.7109375" style="9" hidden="1" customWidth="1"/>
    <col min="12" max="13" width="15.7109375" style="9" customWidth="1"/>
    <col min="14" max="14" width="21.28515625" style="9" hidden="1" customWidth="1"/>
    <col min="15" max="15" width="11.42578125" style="9" hidden="1" customWidth="1"/>
    <col min="16" max="17" width="15.7109375" style="9" customWidth="1"/>
    <col min="18" max="18" width="21.28515625" style="9" hidden="1" customWidth="1"/>
    <col min="19" max="19" width="11.5703125" style="9" hidden="1" customWidth="1"/>
    <col min="20" max="21" width="15.7109375" style="9" customWidth="1"/>
    <col min="22" max="23" width="14.28515625" style="4" hidden="1" customWidth="1"/>
    <col min="24" max="25" width="15.7109375" style="4" customWidth="1"/>
    <col min="26" max="27" width="17.7109375" style="4" customWidth="1"/>
    <col min="28" max="28" width="9.140625" style="4" bestFit="1" customWidth="1"/>
    <col min="29" max="29" width="10.7109375" style="4" customWidth="1"/>
    <col min="30" max="30" width="9.28515625" style="4" customWidth="1"/>
    <col min="31" max="31" width="17.7109375" style="4" customWidth="1"/>
    <col min="32" max="32" width="9.140625" style="4" bestFit="1" customWidth="1"/>
    <col min="33" max="16384" width="9.140625" style="4"/>
  </cols>
  <sheetData>
    <row r="1" spans="1:31" ht="12.75" hidden="1" customHeight="1" thickBot="1" x14ac:dyDescent="0.25">
      <c r="A1" s="1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3" t="s">
        <v>0</v>
      </c>
      <c r="X1" s="3" t="s">
        <v>0</v>
      </c>
    </row>
    <row r="2" spans="1:31" ht="15" hidden="1" thickBot="1" x14ac:dyDescent="0.25">
      <c r="A2" s="10" t="s">
        <v>20</v>
      </c>
      <c r="B2" s="11"/>
      <c r="C2" s="11"/>
      <c r="D2" s="11"/>
      <c r="E2" s="11"/>
      <c r="F2" s="11"/>
      <c r="G2" s="11"/>
      <c r="H2" s="11">
        <f>IF(F2=0,0,F2-D2)</f>
        <v>0</v>
      </c>
      <c r="I2" s="11">
        <f>IF(G2=0,0,G2-E2)</f>
        <v>0</v>
      </c>
      <c r="J2" s="11"/>
      <c r="K2" s="11"/>
      <c r="L2" s="11">
        <f>IF(J2=0,0,J2-F2)</f>
        <v>0</v>
      </c>
      <c r="M2" s="11">
        <f>IF(K2=0,0,K2-G2)</f>
        <v>0</v>
      </c>
      <c r="N2" s="11"/>
      <c r="O2" s="11"/>
      <c r="P2" s="11">
        <f>IF(N2=0,0,N2-J2)</f>
        <v>0</v>
      </c>
      <c r="Q2" s="11">
        <f>IF(O2=0,0,O2-K2)</f>
        <v>0</v>
      </c>
      <c r="R2" s="11"/>
      <c r="S2" s="11"/>
      <c r="T2" s="11">
        <f>IF(R2=0,0,R2-N2)</f>
        <v>0</v>
      </c>
      <c r="U2" s="11">
        <f>IF(S2=0,0,S2-O2)</f>
        <v>0</v>
      </c>
      <c r="V2" s="11"/>
      <c r="W2" s="11"/>
      <c r="X2" s="11">
        <f>IF(V2=0,0,V2-R2)</f>
        <v>0</v>
      </c>
      <c r="Y2" s="11">
        <f>IF(W2=0,0,W2-S2)</f>
        <v>0</v>
      </c>
      <c r="Z2" s="11">
        <f>D2+H2+L2+P2+T2+X2</f>
        <v>0</v>
      </c>
      <c r="AA2" s="11">
        <f>E2+I2+M2+Q2+U2+Y2</f>
        <v>0</v>
      </c>
      <c r="AB2" s="12">
        <f>IF(AA2=0,0,IF(Z2=0,0,(AA2-Z2)/Z2*100))</f>
        <v>0</v>
      </c>
      <c r="AC2" s="13">
        <f>IF(Z2=0,0,IF(B2=0,0,Z2/B2*100))</f>
        <v>0</v>
      </c>
      <c r="AD2" s="13">
        <f>IF(AA2=0,0,IF(C2=0,0,AA2/C2*100))</f>
        <v>0</v>
      </c>
      <c r="AE2" s="11">
        <v>-1</v>
      </c>
    </row>
    <row r="3" spans="1:31" ht="12.75" hidden="1" customHeight="1" thickBot="1" x14ac:dyDescent="0.25">
      <c r="A3" s="1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3" t="s">
        <v>0</v>
      </c>
      <c r="X3" s="3" t="s">
        <v>0</v>
      </c>
    </row>
    <row r="4" spans="1:31" ht="15" hidden="1" thickBot="1" x14ac:dyDescent="0.25">
      <c r="A4" s="18"/>
      <c r="B4" s="14"/>
      <c r="C4" s="14"/>
      <c r="D4" s="14"/>
      <c r="E4" s="14"/>
      <c r="F4" s="14"/>
      <c r="G4" s="14"/>
      <c r="H4" s="14">
        <f>IF(F4=0,0,F4-D4)</f>
        <v>0</v>
      </c>
      <c r="I4" s="14">
        <f>IF(G4=0,0,G4-E4)</f>
        <v>0</v>
      </c>
      <c r="J4" s="14"/>
      <c r="K4" s="14"/>
      <c r="L4" s="14">
        <f>IF(J4=0,0,J4-F4)</f>
        <v>0</v>
      </c>
      <c r="M4" s="14">
        <f>IF(K4=0,0,K4-G4)</f>
        <v>0</v>
      </c>
      <c r="N4" s="14"/>
      <c r="O4" s="14"/>
      <c r="P4" s="14">
        <f>IF(N4=0,0,N4-J4)</f>
        <v>0</v>
      </c>
      <c r="Q4" s="14">
        <f>IF(O4=0,0,O4-K4)</f>
        <v>0</v>
      </c>
      <c r="R4" s="14"/>
      <c r="S4" s="14"/>
      <c r="T4" s="14">
        <f>IF(R4=0,0,R4-N4)</f>
        <v>0</v>
      </c>
      <c r="U4" s="14">
        <f>IF(S4=0,0,S4-O4)</f>
        <v>0</v>
      </c>
      <c r="V4" s="14"/>
      <c r="W4" s="14"/>
      <c r="X4" s="14">
        <f>IF(V4=0,0,V4-R4)</f>
        <v>0</v>
      </c>
      <c r="Y4" s="14">
        <f>IF(W4=0,0,W4-S4)</f>
        <v>0</v>
      </c>
      <c r="Z4" s="14">
        <f>D4+H4+L4+P4+T4+X4</f>
        <v>0</v>
      </c>
      <c r="AA4" s="14">
        <f>E4+I4+M4+Q4+U4+Y4</f>
        <v>0</v>
      </c>
      <c r="AB4" s="15">
        <f>IF(AA4=0,0,IF(Z4=0,0,(AA4-Z4)/Z4*100))</f>
        <v>0</v>
      </c>
      <c r="AC4" s="16">
        <f>IF(Z4=0,0,IF(B4=0,0,Z4/B4*100))</f>
        <v>0</v>
      </c>
      <c r="AD4" s="16">
        <f>IF(AA4=0,0,IF(C4=0,0,AA4/C4*100))</f>
        <v>0</v>
      </c>
      <c r="AE4" s="14">
        <v>-1</v>
      </c>
    </row>
    <row r="5" spans="1:31" ht="12.75" hidden="1" customHeight="1" x14ac:dyDescent="0.2">
      <c r="A5" s="5" t="s">
        <v>0</v>
      </c>
      <c r="B5" s="6" t="s">
        <v>0</v>
      </c>
      <c r="C5" s="6" t="s">
        <v>0</v>
      </c>
      <c r="D5" s="6" t="s">
        <v>0</v>
      </c>
      <c r="E5" s="6" t="s">
        <v>0</v>
      </c>
      <c r="F5" s="6" t="s">
        <v>0</v>
      </c>
      <c r="G5" s="6" t="s">
        <v>0</v>
      </c>
      <c r="H5" s="6" t="s">
        <v>0</v>
      </c>
      <c r="I5" s="6" t="s">
        <v>0</v>
      </c>
      <c r="J5" s="6" t="s">
        <v>0</v>
      </c>
      <c r="K5" s="6" t="s">
        <v>0</v>
      </c>
      <c r="L5" s="6" t="s">
        <v>0</v>
      </c>
      <c r="M5" s="6" t="s">
        <v>0</v>
      </c>
      <c r="N5" s="6" t="s">
        <v>0</v>
      </c>
      <c r="O5" s="6" t="s">
        <v>0</v>
      </c>
      <c r="P5" s="6" t="s">
        <v>0</v>
      </c>
      <c r="Q5" s="6" t="s">
        <v>0</v>
      </c>
      <c r="R5" s="6" t="s">
        <v>0</v>
      </c>
      <c r="S5" s="6" t="s">
        <v>0</v>
      </c>
      <c r="T5" s="6" t="s">
        <v>0</v>
      </c>
      <c r="U5" s="6" t="s">
        <v>0</v>
      </c>
      <c r="V5" s="3" t="s">
        <v>0</v>
      </c>
      <c r="X5" s="3" t="s">
        <v>0</v>
      </c>
    </row>
    <row r="6" spans="1:31" ht="15.75" hidden="1" customHeight="1" x14ac:dyDescent="0.2">
      <c r="A6" s="3" t="s">
        <v>12</v>
      </c>
      <c r="B6" s="17">
        <v>2026</v>
      </c>
      <c r="C6" s="6" t="s">
        <v>0</v>
      </c>
      <c r="D6" s="6" t="s">
        <v>0</v>
      </c>
      <c r="E6" s="6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  <c r="L6" s="6" t="s">
        <v>0</v>
      </c>
      <c r="M6" s="6" t="s">
        <v>0</v>
      </c>
      <c r="N6" s="6" t="s">
        <v>0</v>
      </c>
      <c r="O6" s="6" t="s">
        <v>0</v>
      </c>
      <c r="P6" s="6" t="s">
        <v>0</v>
      </c>
      <c r="Q6" s="6" t="s">
        <v>0</v>
      </c>
      <c r="R6" s="6" t="s">
        <v>0</v>
      </c>
      <c r="S6" s="6" t="s">
        <v>0</v>
      </c>
      <c r="T6" s="6" t="s">
        <v>0</v>
      </c>
      <c r="U6" s="6" t="s">
        <v>0</v>
      </c>
      <c r="V6" s="3" t="s">
        <v>0</v>
      </c>
      <c r="X6" s="3" t="s">
        <v>0</v>
      </c>
    </row>
    <row r="7" spans="1:31" ht="14.25" hidden="1" x14ac:dyDescent="0.2">
      <c r="A7" s="7" t="s">
        <v>2</v>
      </c>
      <c r="B7" s="8" t="s">
        <v>21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8" t="s">
        <v>0</v>
      </c>
      <c r="R7" s="8" t="s">
        <v>0</v>
      </c>
      <c r="S7" s="8" t="s">
        <v>0</v>
      </c>
      <c r="T7" s="8" t="s">
        <v>0</v>
      </c>
      <c r="U7" s="8" t="s">
        <v>0</v>
      </c>
      <c r="V7" s="8" t="s">
        <v>0</v>
      </c>
      <c r="X7" s="8" t="s">
        <v>0</v>
      </c>
    </row>
    <row r="8" spans="1:31" ht="14.25" hidden="1" x14ac:dyDescent="0.2">
      <c r="A8" s="4" t="s">
        <v>13</v>
      </c>
      <c r="B8" s="9" t="s">
        <v>22</v>
      </c>
    </row>
    <row r="9" spans="1:31" ht="14.25" hidden="1" x14ac:dyDescent="0.2"/>
    <row r="10" spans="1:31" ht="13.5" hidden="1" customHeight="1" x14ac:dyDescent="0.2"/>
    <row r="11" spans="1:31" ht="22.5" customHeight="1" x14ac:dyDescent="0.2">
      <c r="A11" s="37" t="s">
        <v>36</v>
      </c>
      <c r="B11" s="37" t="s">
        <v>0</v>
      </c>
      <c r="C11" s="37" t="s">
        <v>0</v>
      </c>
      <c r="D11" s="37" t="s">
        <v>0</v>
      </c>
      <c r="E11" s="37" t="s">
        <v>0</v>
      </c>
      <c r="F11" s="37" t="s">
        <v>0</v>
      </c>
      <c r="G11" s="37" t="s">
        <v>0</v>
      </c>
      <c r="H11" s="37" t="s">
        <v>0</v>
      </c>
      <c r="I11" s="37" t="s">
        <v>0</v>
      </c>
      <c r="J11" s="37" t="s">
        <v>0</v>
      </c>
      <c r="K11" s="37" t="s">
        <v>0</v>
      </c>
      <c r="L11" s="37" t="s">
        <v>0</v>
      </c>
      <c r="M11" s="37" t="s">
        <v>0</v>
      </c>
      <c r="N11" s="37" t="s">
        <v>0</v>
      </c>
      <c r="O11" s="37" t="s">
        <v>0</v>
      </c>
      <c r="P11" s="37" t="s">
        <v>0</v>
      </c>
      <c r="Q11" s="37" t="s">
        <v>0</v>
      </c>
      <c r="R11" s="37" t="s">
        <v>0</v>
      </c>
      <c r="S11" s="37" t="s">
        <v>0</v>
      </c>
      <c r="T11" s="37" t="s">
        <v>0</v>
      </c>
      <c r="U11" s="37" t="s">
        <v>0</v>
      </c>
      <c r="V11" s="37" t="s">
        <v>0</v>
      </c>
      <c r="W11" s="37" t="s">
        <v>0</v>
      </c>
      <c r="X11" s="37" t="s">
        <v>0</v>
      </c>
      <c r="Y11" s="37" t="s">
        <v>0</v>
      </c>
      <c r="Z11" s="37" t="s">
        <v>0</v>
      </c>
      <c r="AA11" s="37" t="s">
        <v>0</v>
      </c>
      <c r="AB11" s="37" t="s">
        <v>0</v>
      </c>
      <c r="AC11" s="37" t="s">
        <v>0</v>
      </c>
      <c r="AD11" s="37" t="s">
        <v>0</v>
      </c>
      <c r="AE11" s="37" t="s">
        <v>0</v>
      </c>
    </row>
    <row r="12" spans="1:31" ht="16.5" customHeight="1" x14ac:dyDescent="0.2">
      <c r="A12" s="19" t="s">
        <v>1</v>
      </c>
      <c r="B12" s="20">
        <f>ButceYil</f>
        <v>2026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V12" s="9" t="s">
        <v>0</v>
      </c>
      <c r="W12" s="9" t="s">
        <v>0</v>
      </c>
      <c r="X12" s="9" t="s">
        <v>0</v>
      </c>
      <c r="Y12" s="9" t="s">
        <v>0</v>
      </c>
      <c r="Z12" s="9" t="s">
        <v>0</v>
      </c>
      <c r="AA12" s="9" t="s">
        <v>0</v>
      </c>
    </row>
    <row r="13" spans="1:31" ht="17.25" customHeight="1" thickBot="1" x14ac:dyDescent="0.25">
      <c r="A13" s="22" t="s">
        <v>13</v>
      </c>
      <c r="B13" s="40" t="str">
        <f>KurAd</f>
        <v xml:space="preserve">BOLU ABANT İZZET BAYSAL ÜNİVERSİTESİ </v>
      </c>
      <c r="C13" s="40" t="s">
        <v>0</v>
      </c>
      <c r="D13" s="40" t="s">
        <v>0</v>
      </c>
      <c r="E13" s="40" t="s">
        <v>0</v>
      </c>
      <c r="F13" s="40" t="s">
        <v>0</v>
      </c>
      <c r="G13" s="40" t="s">
        <v>0</v>
      </c>
      <c r="H13" s="40" t="s">
        <v>0</v>
      </c>
      <c r="I13" s="40" t="s">
        <v>0</v>
      </c>
      <c r="J13" s="40" t="s">
        <v>0</v>
      </c>
      <c r="K13" s="40" t="s">
        <v>0</v>
      </c>
      <c r="L13" s="40" t="s">
        <v>0</v>
      </c>
      <c r="M13" s="40" t="s">
        <v>0</v>
      </c>
      <c r="N13" s="40" t="s">
        <v>0</v>
      </c>
      <c r="O13" s="40" t="s">
        <v>0</v>
      </c>
      <c r="P13" s="40" t="s">
        <v>0</v>
      </c>
      <c r="Q13" s="40" t="s">
        <v>0</v>
      </c>
      <c r="V13" s="9" t="s">
        <v>0</v>
      </c>
      <c r="W13" s="9" t="s">
        <v>0</v>
      </c>
      <c r="X13" s="9" t="s">
        <v>0</v>
      </c>
      <c r="Y13" s="9" t="s">
        <v>0</v>
      </c>
    </row>
    <row r="14" spans="1:31" ht="62.25" customHeight="1" x14ac:dyDescent="0.2">
      <c r="A14" s="35" t="s">
        <v>14</v>
      </c>
      <c r="B14" s="33" t="str">
        <f>ButceYil-1 &amp; " " &amp; "GERÇEKLEŞME TOPLAMI"</f>
        <v>2025 GERÇEKLEŞME TOPLAMI</v>
      </c>
      <c r="C14" s="33" t="str">
        <f>ButceYil &amp; " " &amp; "BAŞLANGIÇ ÖDENEĞİ"</f>
        <v>2026 BAŞLANGIÇ ÖDENEĞİ</v>
      </c>
      <c r="D14" s="33" t="s">
        <v>3</v>
      </c>
      <c r="E14" s="33" t="s">
        <v>0</v>
      </c>
      <c r="F14" s="33" t="s">
        <v>15</v>
      </c>
      <c r="G14" s="33" t="s">
        <v>0</v>
      </c>
      <c r="H14" s="33" t="s">
        <v>4</v>
      </c>
      <c r="I14" s="33" t="s">
        <v>0</v>
      </c>
      <c r="J14" s="33" t="s">
        <v>16</v>
      </c>
      <c r="K14" s="33" t="s">
        <v>0</v>
      </c>
      <c r="L14" s="33" t="s">
        <v>5</v>
      </c>
      <c r="M14" s="33" t="s">
        <v>0</v>
      </c>
      <c r="N14" s="33" t="s">
        <v>17</v>
      </c>
      <c r="O14" s="33" t="s">
        <v>0</v>
      </c>
      <c r="P14" s="33" t="s">
        <v>6</v>
      </c>
      <c r="Q14" s="33" t="s">
        <v>0</v>
      </c>
      <c r="R14" s="33" t="s">
        <v>18</v>
      </c>
      <c r="S14" s="33" t="s">
        <v>0</v>
      </c>
      <c r="T14" s="33" t="s">
        <v>7</v>
      </c>
      <c r="U14" s="33" t="s">
        <v>0</v>
      </c>
      <c r="V14" s="33" t="s">
        <v>19</v>
      </c>
      <c r="W14" s="33" t="s">
        <v>0</v>
      </c>
      <c r="X14" s="33" t="s">
        <v>8</v>
      </c>
      <c r="Y14" s="33" t="s">
        <v>0</v>
      </c>
      <c r="Z14" s="33" t="s">
        <v>9</v>
      </c>
      <c r="AA14" s="33" t="s">
        <v>0</v>
      </c>
      <c r="AB14" s="33" t="s">
        <v>10</v>
      </c>
      <c r="AC14" s="33" t="s">
        <v>11</v>
      </c>
      <c r="AD14" s="33" t="s">
        <v>0</v>
      </c>
      <c r="AE14" s="38" t="str">
        <f>ButceYil &amp; " " &amp; "YILSONU GERÇEKLEŞME TAHMİNİ"</f>
        <v>2026 YILSONU GERÇEKLEŞME TAHMİNİ</v>
      </c>
    </row>
    <row r="15" spans="1:31" ht="32.25" customHeight="1" x14ac:dyDescent="0.2">
      <c r="A15" s="36" t="s">
        <v>0</v>
      </c>
      <c r="B15" s="34" t="s">
        <v>0</v>
      </c>
      <c r="C15" s="34" t="s">
        <v>0</v>
      </c>
      <c r="D15" s="23">
        <f>ButceYil-1</f>
        <v>2025</v>
      </c>
      <c r="E15" s="23">
        <f>ButceYil</f>
        <v>2026</v>
      </c>
      <c r="F15" s="23">
        <f>ButceYil-1</f>
        <v>2025</v>
      </c>
      <c r="G15" s="23">
        <f>ButceYil</f>
        <v>2026</v>
      </c>
      <c r="H15" s="23">
        <f>ButceYil-1</f>
        <v>2025</v>
      </c>
      <c r="I15" s="23">
        <f>ButceYil</f>
        <v>2026</v>
      </c>
      <c r="J15" s="23">
        <f>ButceYil-1</f>
        <v>2025</v>
      </c>
      <c r="K15" s="23">
        <f>ButceYil</f>
        <v>2026</v>
      </c>
      <c r="L15" s="23">
        <f>ButceYil-1</f>
        <v>2025</v>
      </c>
      <c r="M15" s="23">
        <f>ButceYil</f>
        <v>2026</v>
      </c>
      <c r="N15" s="23">
        <f>ButceYil-1</f>
        <v>2025</v>
      </c>
      <c r="O15" s="23">
        <f>ButceYil</f>
        <v>2026</v>
      </c>
      <c r="P15" s="23">
        <f>ButceYil-1</f>
        <v>2025</v>
      </c>
      <c r="Q15" s="23">
        <f>ButceYil</f>
        <v>2026</v>
      </c>
      <c r="R15" s="23">
        <f>ButceYil-1</f>
        <v>2025</v>
      </c>
      <c r="S15" s="23">
        <f>ButceYil</f>
        <v>2026</v>
      </c>
      <c r="T15" s="23">
        <f>ButceYil-1</f>
        <v>2025</v>
      </c>
      <c r="U15" s="23">
        <f>ButceYil</f>
        <v>2026</v>
      </c>
      <c r="V15" s="23">
        <f>ButceYil-1</f>
        <v>2025</v>
      </c>
      <c r="W15" s="23">
        <f>ButceYil</f>
        <v>2026</v>
      </c>
      <c r="X15" s="23">
        <f>ButceYil-1</f>
        <v>2025</v>
      </c>
      <c r="Y15" s="23">
        <f>ButceYil</f>
        <v>2026</v>
      </c>
      <c r="Z15" s="23">
        <f>ButceYil-1</f>
        <v>2025</v>
      </c>
      <c r="AA15" s="23">
        <f>ButceYil</f>
        <v>2026</v>
      </c>
      <c r="AB15" s="34" t="s">
        <v>0</v>
      </c>
      <c r="AC15" s="23">
        <f>ButceYil-1</f>
        <v>2025</v>
      </c>
      <c r="AD15" s="23">
        <f>ButceYil</f>
        <v>2026</v>
      </c>
      <c r="AE15" s="39" t="s">
        <v>0</v>
      </c>
    </row>
    <row r="16" spans="1:31" ht="34.5" customHeight="1" x14ac:dyDescent="0.2">
      <c r="A16" s="24" t="s">
        <v>20</v>
      </c>
      <c r="B16" s="25">
        <v>3540623240.6799998</v>
      </c>
      <c r="C16" s="25">
        <v>4954019000</v>
      </c>
      <c r="D16" s="25">
        <v>319870365.78999996</v>
      </c>
      <c r="E16" s="25">
        <f>+E17+E20+E24+E29</f>
        <v>359994717.35000002</v>
      </c>
      <c r="F16" s="25">
        <f t="shared" ref="F16:AA16" si="0">+F17+F20+F24+F29</f>
        <v>619137644.52999997</v>
      </c>
      <c r="G16" s="25">
        <f t="shared" si="0"/>
        <v>730974486.54999995</v>
      </c>
      <c r="H16" s="25">
        <f t="shared" si="0"/>
        <v>299267278.73999995</v>
      </c>
      <c r="I16" s="25">
        <f t="shared" si="0"/>
        <v>370603706.13</v>
      </c>
      <c r="J16" s="25">
        <f t="shared" si="0"/>
        <v>887493236.44000006</v>
      </c>
      <c r="K16" s="25">
        <f t="shared" si="0"/>
        <v>1183926366.0200002</v>
      </c>
      <c r="L16" s="25">
        <f t="shared" si="0"/>
        <v>268355591.91000003</v>
      </c>
      <c r="M16" s="25">
        <f t="shared" si="0"/>
        <v>452867926.63</v>
      </c>
      <c r="N16" s="25">
        <f t="shared" si="0"/>
        <v>1130878229.25</v>
      </c>
      <c r="O16" s="25">
        <f t="shared" si="0"/>
        <v>1593244881.0999999</v>
      </c>
      <c r="P16" s="25">
        <f t="shared" si="0"/>
        <v>243384992.81</v>
      </c>
      <c r="Q16" s="25">
        <f t="shared" si="0"/>
        <v>409140174.85999995</v>
      </c>
      <c r="R16" s="25">
        <f t="shared" si="0"/>
        <v>1190999212.6199999</v>
      </c>
      <c r="S16" s="25">
        <f t="shared" si="0"/>
        <v>1953569561.73</v>
      </c>
      <c r="T16" s="25">
        <f t="shared" si="0"/>
        <v>60120983.369999997</v>
      </c>
      <c r="U16" s="25">
        <f t="shared" si="0"/>
        <v>360175225.19999999</v>
      </c>
      <c r="V16" s="25">
        <f t="shared" si="0"/>
        <v>1450488515.3799999</v>
      </c>
      <c r="W16" s="25">
        <f t="shared" si="0"/>
        <v>2361522970.3400002</v>
      </c>
      <c r="X16" s="25">
        <f t="shared" si="0"/>
        <v>259489302.76000002</v>
      </c>
      <c r="Y16" s="25">
        <f t="shared" si="0"/>
        <v>408698220.17000002</v>
      </c>
      <c r="Z16" s="25">
        <f t="shared" si="0"/>
        <v>1450488515.3799999</v>
      </c>
      <c r="AA16" s="25">
        <f t="shared" si="0"/>
        <v>2361479970.3400002</v>
      </c>
      <c r="AB16" s="41">
        <f t="shared" ref="AB16:AB30" si="1">IF(AA16=0,0,IF(Z16=0,0,(AA16-Z16)/Z16*100))</f>
        <v>62.805837157651546</v>
      </c>
      <c r="AC16" s="41">
        <f t="shared" ref="AC16:AC30" si="2">IF(Z16=0,0,IF(B16=0,0,Z16/B16*100))</f>
        <v>40.967039325579982</v>
      </c>
      <c r="AD16" s="41">
        <f t="shared" ref="AD16:AD30" si="3">IF(AA16=0,0,IF(C16=0,0,AA16/C16*100))</f>
        <v>47.667963533042567</v>
      </c>
      <c r="AE16" s="26">
        <f>+AE17+AE20+AE24+AE29</f>
        <v>5556000000</v>
      </c>
    </row>
    <row r="17" spans="1:31" ht="34.5" customHeight="1" x14ac:dyDescent="0.2">
      <c r="A17" s="24" t="s">
        <v>23</v>
      </c>
      <c r="B17" s="25">
        <v>156404000.02999997</v>
      </c>
      <c r="C17" s="25">
        <v>95091000</v>
      </c>
      <c r="D17" s="25">
        <v>3720940.51</v>
      </c>
      <c r="E17" s="25">
        <f>SUM(E18:E19)</f>
        <v>4990203.7300000004</v>
      </c>
      <c r="F17" s="25">
        <f t="shared" ref="F17:AA17" si="4">SUM(F18:F19)</f>
        <v>13401211.220000001</v>
      </c>
      <c r="G17" s="25">
        <f t="shared" si="4"/>
        <v>13358307.800000001</v>
      </c>
      <c r="H17" s="25">
        <f t="shared" si="4"/>
        <v>9680270.7100000009</v>
      </c>
      <c r="I17" s="25">
        <f t="shared" si="4"/>
        <v>7992041</v>
      </c>
      <c r="J17" s="25">
        <f t="shared" si="4"/>
        <v>49030378.080000006</v>
      </c>
      <c r="K17" s="25">
        <f t="shared" si="4"/>
        <v>61492659.140000001</v>
      </c>
      <c r="L17" s="25">
        <f t="shared" si="4"/>
        <v>35629166.859999999</v>
      </c>
      <c r="M17" s="25">
        <f t="shared" si="4"/>
        <v>48050398.5</v>
      </c>
      <c r="N17" s="25">
        <f t="shared" si="4"/>
        <v>53805626.230000004</v>
      </c>
      <c r="O17" s="25">
        <f t="shared" si="4"/>
        <v>66352868.82</v>
      </c>
      <c r="P17" s="25">
        <f t="shared" si="4"/>
        <v>4775248.1499999985</v>
      </c>
      <c r="Q17" s="25">
        <f t="shared" si="4"/>
        <v>4681869.4600000018</v>
      </c>
      <c r="R17" s="25">
        <f t="shared" si="4"/>
        <v>59659010.270000003</v>
      </c>
      <c r="S17" s="25">
        <f t="shared" si="4"/>
        <v>69624121.180000007</v>
      </c>
      <c r="T17" s="25">
        <f t="shared" si="4"/>
        <v>5853384.0399999991</v>
      </c>
      <c r="U17" s="25">
        <f t="shared" si="4"/>
        <v>3121796.9299999978</v>
      </c>
      <c r="V17" s="25">
        <f t="shared" si="4"/>
        <v>63622913.039999999</v>
      </c>
      <c r="W17" s="25">
        <f t="shared" si="4"/>
        <v>71207298.319999993</v>
      </c>
      <c r="X17" s="25">
        <f t="shared" si="4"/>
        <v>3963902.7699999977</v>
      </c>
      <c r="Y17" s="25">
        <f t="shared" si="4"/>
        <v>2370988.7000000002</v>
      </c>
      <c r="Z17" s="25">
        <f t="shared" si="4"/>
        <v>63622913.039999999</v>
      </c>
      <c r="AA17" s="25">
        <f t="shared" si="4"/>
        <v>71207298.319999993</v>
      </c>
      <c r="AB17" s="41">
        <f t="shared" si="1"/>
        <v>11.92083939198392</v>
      </c>
      <c r="AC17" s="41">
        <f t="shared" si="2"/>
        <v>40.678571537682181</v>
      </c>
      <c r="AD17" s="41">
        <f t="shared" si="3"/>
        <v>74.883320524550157</v>
      </c>
      <c r="AE17" s="26">
        <v>112488000</v>
      </c>
    </row>
    <row r="18" spans="1:31" ht="34.5" customHeight="1" x14ac:dyDescent="0.2">
      <c r="A18" s="27" t="s">
        <v>24</v>
      </c>
      <c r="B18" s="28">
        <v>137346216.97999999</v>
      </c>
      <c r="C18" s="28">
        <v>85325000</v>
      </c>
      <c r="D18" s="28">
        <v>2288987.46</v>
      </c>
      <c r="E18" s="28">
        <f>2739590.68-157939.49</f>
        <v>2581651.1900000004</v>
      </c>
      <c r="F18" s="28">
        <v>10314806.890000001</v>
      </c>
      <c r="G18" s="28">
        <v>10491219.35</v>
      </c>
      <c r="H18" s="28">
        <f t="shared" ref="H18:H30" si="5">IF(F18=0,0,F18-D18)</f>
        <v>8025819.4300000006</v>
      </c>
      <c r="I18" s="28">
        <f>7751628.67-131020</f>
        <v>7620608.6699999999</v>
      </c>
      <c r="J18" s="28">
        <v>44386851.090000004</v>
      </c>
      <c r="K18" s="28">
        <v>58393438.600000001</v>
      </c>
      <c r="L18" s="28">
        <f t="shared" ref="L18:L30" si="6">IF(J18=0,0,J18-F18)</f>
        <v>34072044.200000003</v>
      </c>
      <c r="M18" s="28">
        <f>IF(K18=0,0,K18-G18)-63239.5</f>
        <v>47838979.75</v>
      </c>
      <c r="N18" s="28">
        <v>47542575.490000002</v>
      </c>
      <c r="O18" s="28">
        <v>62897754.700000003</v>
      </c>
      <c r="P18" s="28">
        <f t="shared" ref="P18:P30" si="7">IF(N18=0,0,N18-J18)</f>
        <v>3155724.3999999985</v>
      </c>
      <c r="Q18" s="28">
        <f>IF(O18=0,0,O18-K18)-172893</f>
        <v>4331423.1000000015</v>
      </c>
      <c r="R18" s="28">
        <v>50324054.420000002</v>
      </c>
      <c r="S18" s="28">
        <v>65802636.280000001</v>
      </c>
      <c r="T18" s="28">
        <f t="shared" ref="T18:T30" si="8">IF(R18=0,0,R18-N18)</f>
        <v>2781478.9299999997</v>
      </c>
      <c r="U18" s="28">
        <f>IF(S18=0,0,S18-O18)-147960</f>
        <v>2756921.5799999982</v>
      </c>
      <c r="V18" s="28">
        <v>52809469.359999999</v>
      </c>
      <c r="W18" s="28">
        <v>67301159.099999994</v>
      </c>
      <c r="X18" s="28">
        <f t="shared" ref="X18:X30" si="9">IF(V18=0,0,V18-R18)</f>
        <v>2485414.9399999976</v>
      </c>
      <c r="Y18" s="28">
        <f>2224543.81-52969</f>
        <v>2171574.81</v>
      </c>
      <c r="Z18" s="28">
        <f t="shared" ref="Z18:Z30" si="10">D18+H18+L18+P18+T18+X18</f>
        <v>52809469.359999999</v>
      </c>
      <c r="AA18" s="28">
        <f t="shared" ref="AA18:AA30" si="11">E18+I18+M18+Q18+U18+Y18</f>
        <v>67301159.099999994</v>
      </c>
      <c r="AB18" s="42">
        <f t="shared" si="1"/>
        <v>27.44146062368235</v>
      </c>
      <c r="AC18" s="42">
        <f t="shared" si="2"/>
        <v>38.449890008757926</v>
      </c>
      <c r="AD18" s="42">
        <f t="shared" si="3"/>
        <v>78.876248578962787</v>
      </c>
      <c r="AE18" s="29">
        <v>0</v>
      </c>
    </row>
    <row r="19" spans="1:31" ht="34.5" customHeight="1" x14ac:dyDescent="0.2">
      <c r="A19" s="27" t="s">
        <v>25</v>
      </c>
      <c r="B19" s="28">
        <v>19057783.050000001</v>
      </c>
      <c r="C19" s="28">
        <v>9766000</v>
      </c>
      <c r="D19" s="28">
        <v>1431953.05</v>
      </c>
      <c r="E19" s="28">
        <f>2470611.95-62059.41</f>
        <v>2408552.54</v>
      </c>
      <c r="F19" s="28">
        <v>3086404.33</v>
      </c>
      <c r="G19" s="28">
        <v>2867088.45</v>
      </c>
      <c r="H19" s="28">
        <f t="shared" si="5"/>
        <v>1654451.28</v>
      </c>
      <c r="I19" s="28">
        <f>396476.5-25044.17</f>
        <v>371432.33</v>
      </c>
      <c r="J19" s="28">
        <v>4643526.99</v>
      </c>
      <c r="K19" s="28">
        <v>3099220.54</v>
      </c>
      <c r="L19" s="28">
        <f t="shared" si="6"/>
        <v>1557122.6600000001</v>
      </c>
      <c r="M19" s="28">
        <f>IF(K19=0,0,K19-G19)-20713.34</f>
        <v>211418.74999999985</v>
      </c>
      <c r="N19" s="28">
        <v>6263050.7400000002</v>
      </c>
      <c r="O19" s="28">
        <v>3455114.12</v>
      </c>
      <c r="P19" s="28">
        <f t="shared" si="7"/>
        <v>1619523.75</v>
      </c>
      <c r="Q19" s="28">
        <f>IF(O19=0,0,O19-K19)-5447.22</f>
        <v>350446.3600000001</v>
      </c>
      <c r="R19" s="28">
        <v>9334955.8499999996</v>
      </c>
      <c r="S19" s="28">
        <v>3821484.9</v>
      </c>
      <c r="T19" s="28">
        <f t="shared" si="8"/>
        <v>3071905.1099999994</v>
      </c>
      <c r="U19" s="28">
        <f>IF(S19=0,0,S19-O19)-1495.43</f>
        <v>364875.3499999998</v>
      </c>
      <c r="V19" s="28">
        <v>10813443.68</v>
      </c>
      <c r="W19" s="28">
        <v>3906139.22</v>
      </c>
      <c r="X19" s="28">
        <f t="shared" si="9"/>
        <v>1478487.83</v>
      </c>
      <c r="Y19" s="28">
        <f>213096.7-13682.81</f>
        <v>199413.89</v>
      </c>
      <c r="Z19" s="28">
        <f t="shared" si="10"/>
        <v>10813443.68</v>
      </c>
      <c r="AA19" s="28">
        <f t="shared" si="11"/>
        <v>3906139.22</v>
      </c>
      <c r="AB19" s="42">
        <f t="shared" si="1"/>
        <v>-63.877009622525719</v>
      </c>
      <c r="AC19" s="42">
        <f t="shared" si="2"/>
        <v>56.740302120293052</v>
      </c>
      <c r="AD19" s="42">
        <f t="shared" si="3"/>
        <v>39.997329715338928</v>
      </c>
      <c r="AE19" s="29">
        <v>0</v>
      </c>
    </row>
    <row r="20" spans="1:31" ht="34.5" customHeight="1" x14ac:dyDescent="0.2">
      <c r="A20" s="24" t="s">
        <v>37</v>
      </c>
      <c r="B20" s="25">
        <v>3319236136</v>
      </c>
      <c r="C20" s="25">
        <v>4808119000</v>
      </c>
      <c r="D20" s="25">
        <v>310702000</v>
      </c>
      <c r="E20" s="25">
        <f>SUM(E21:E23)</f>
        <v>350000000</v>
      </c>
      <c r="F20" s="25">
        <f t="shared" ref="F20:AA20" si="12">SUM(F21:F23)</f>
        <v>599626000</v>
      </c>
      <c r="G20" s="25">
        <f t="shared" si="12"/>
        <v>680000000</v>
      </c>
      <c r="H20" s="25">
        <f t="shared" si="12"/>
        <v>288924000</v>
      </c>
      <c r="I20" s="25">
        <f t="shared" si="12"/>
        <v>330000000</v>
      </c>
      <c r="J20" s="25">
        <f t="shared" si="12"/>
        <v>830589000</v>
      </c>
      <c r="K20" s="25">
        <f t="shared" si="12"/>
        <v>1055108900</v>
      </c>
      <c r="L20" s="25">
        <f t="shared" si="12"/>
        <v>230963000</v>
      </c>
      <c r="M20" s="25">
        <f t="shared" si="12"/>
        <v>375108900</v>
      </c>
      <c r="N20" s="25">
        <f t="shared" si="12"/>
        <v>1064584600</v>
      </c>
      <c r="O20" s="25">
        <f t="shared" si="12"/>
        <v>1457180900</v>
      </c>
      <c r="P20" s="25">
        <f t="shared" si="12"/>
        <v>233995600</v>
      </c>
      <c r="Q20" s="25">
        <f t="shared" si="12"/>
        <v>402072000</v>
      </c>
      <c r="R20" s="25">
        <f t="shared" si="12"/>
        <v>1115776600</v>
      </c>
      <c r="S20" s="25">
        <f t="shared" si="12"/>
        <v>1812180900</v>
      </c>
      <c r="T20" s="25">
        <f t="shared" si="12"/>
        <v>51192000</v>
      </c>
      <c r="U20" s="25">
        <f t="shared" si="12"/>
        <v>355000000</v>
      </c>
      <c r="V20" s="25">
        <f t="shared" si="12"/>
        <v>1370276600</v>
      </c>
      <c r="W20" s="25">
        <f t="shared" si="12"/>
        <v>2216180900</v>
      </c>
      <c r="X20" s="25">
        <f t="shared" si="12"/>
        <v>254500000</v>
      </c>
      <c r="Y20" s="25">
        <f t="shared" si="12"/>
        <v>404000000</v>
      </c>
      <c r="Z20" s="25">
        <f t="shared" si="12"/>
        <v>1370276600</v>
      </c>
      <c r="AA20" s="25">
        <f t="shared" si="12"/>
        <v>2216180900</v>
      </c>
      <c r="AB20" s="41">
        <f t="shared" si="1"/>
        <v>61.732375784567871</v>
      </c>
      <c r="AC20" s="41">
        <f t="shared" si="2"/>
        <v>41.282889913681032</v>
      </c>
      <c r="AD20" s="41">
        <f t="shared" si="3"/>
        <v>46.09247192093207</v>
      </c>
      <c r="AE20" s="26">
        <v>5343230000</v>
      </c>
    </row>
    <row r="21" spans="1:31" ht="39.75" customHeight="1" x14ac:dyDescent="0.2">
      <c r="A21" s="27" t="s">
        <v>26</v>
      </c>
      <c r="B21" s="28">
        <v>3318836000</v>
      </c>
      <c r="C21" s="28">
        <v>4808119000</v>
      </c>
      <c r="D21" s="28">
        <v>310702000</v>
      </c>
      <c r="E21" s="28">
        <v>350000000</v>
      </c>
      <c r="F21" s="28">
        <v>599626000</v>
      </c>
      <c r="G21" s="28">
        <v>680000000</v>
      </c>
      <c r="H21" s="28">
        <f t="shared" si="5"/>
        <v>288924000</v>
      </c>
      <c r="I21" s="28">
        <f t="shared" ref="I21:I30" si="13">IF(G21=0,0,G21-E21)</f>
        <v>330000000</v>
      </c>
      <c r="J21" s="28">
        <v>830589000</v>
      </c>
      <c r="K21" s="28">
        <v>1055000000</v>
      </c>
      <c r="L21" s="28">
        <f t="shared" si="6"/>
        <v>230963000</v>
      </c>
      <c r="M21" s="28">
        <f t="shared" ref="M21:M30" si="14">IF(K21=0,0,K21-G21)</f>
        <v>375000000</v>
      </c>
      <c r="N21" s="28">
        <v>1064311000</v>
      </c>
      <c r="O21" s="28">
        <v>1457000000</v>
      </c>
      <c r="P21" s="28">
        <f t="shared" si="7"/>
        <v>233722000</v>
      </c>
      <c r="Q21" s="28">
        <f t="shared" ref="Q21:Q30" si="15">IF(O21=0,0,O21-K21)</f>
        <v>402000000</v>
      </c>
      <c r="R21" s="28">
        <v>1115503000</v>
      </c>
      <c r="S21" s="28">
        <v>1812000000</v>
      </c>
      <c r="T21" s="28">
        <f t="shared" si="8"/>
        <v>51192000</v>
      </c>
      <c r="U21" s="28">
        <f t="shared" ref="U21:U30" si="16">IF(S21=0,0,S21-O21)</f>
        <v>355000000</v>
      </c>
      <c r="V21" s="28">
        <v>1370003000</v>
      </c>
      <c r="W21" s="28">
        <v>2216000000</v>
      </c>
      <c r="X21" s="28">
        <f t="shared" si="9"/>
        <v>254500000</v>
      </c>
      <c r="Y21" s="28">
        <f t="shared" ref="Y21:Y30" si="17">IF(W21=0,0,W21-S21)</f>
        <v>404000000</v>
      </c>
      <c r="Z21" s="28">
        <f t="shared" si="10"/>
        <v>1370003000</v>
      </c>
      <c r="AA21" s="28">
        <f t="shared" si="11"/>
        <v>2216000000</v>
      </c>
      <c r="AB21" s="42">
        <f t="shared" si="1"/>
        <v>61.751470617217628</v>
      </c>
      <c r="AC21" s="42">
        <f t="shared" si="2"/>
        <v>41.279623337820851</v>
      </c>
      <c r="AD21" s="42">
        <f t="shared" si="3"/>
        <v>46.088709534851361</v>
      </c>
      <c r="AE21" s="29">
        <v>0</v>
      </c>
    </row>
    <row r="22" spans="1:31" ht="41.25" customHeight="1" x14ac:dyDescent="0.2">
      <c r="A22" s="27" t="s">
        <v>27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f t="shared" si="5"/>
        <v>0</v>
      </c>
      <c r="I22" s="28">
        <f t="shared" si="13"/>
        <v>0</v>
      </c>
      <c r="J22" s="28">
        <v>0</v>
      </c>
      <c r="K22" s="28">
        <v>67500</v>
      </c>
      <c r="L22" s="28">
        <f t="shared" si="6"/>
        <v>0</v>
      </c>
      <c r="M22" s="28">
        <f t="shared" si="14"/>
        <v>67500</v>
      </c>
      <c r="N22" s="28">
        <v>0</v>
      </c>
      <c r="O22" s="28">
        <v>67500</v>
      </c>
      <c r="P22" s="28">
        <f t="shared" si="7"/>
        <v>0</v>
      </c>
      <c r="Q22" s="28">
        <f t="shared" si="15"/>
        <v>0</v>
      </c>
      <c r="R22" s="28">
        <v>0</v>
      </c>
      <c r="S22" s="28">
        <v>67500</v>
      </c>
      <c r="T22" s="28">
        <f t="shared" si="8"/>
        <v>0</v>
      </c>
      <c r="U22" s="28">
        <f t="shared" si="16"/>
        <v>0</v>
      </c>
      <c r="V22" s="28">
        <v>0</v>
      </c>
      <c r="W22" s="28">
        <v>67500</v>
      </c>
      <c r="X22" s="28">
        <f t="shared" si="9"/>
        <v>0</v>
      </c>
      <c r="Y22" s="28">
        <f t="shared" si="17"/>
        <v>0</v>
      </c>
      <c r="Z22" s="28">
        <f t="shared" si="10"/>
        <v>0</v>
      </c>
      <c r="AA22" s="28">
        <f t="shared" si="11"/>
        <v>67500</v>
      </c>
      <c r="AB22" s="42">
        <f t="shared" si="1"/>
        <v>0</v>
      </c>
      <c r="AC22" s="42">
        <f t="shared" si="2"/>
        <v>0</v>
      </c>
      <c r="AD22" s="42">
        <f t="shared" si="3"/>
        <v>0</v>
      </c>
      <c r="AE22" s="29">
        <v>0</v>
      </c>
    </row>
    <row r="23" spans="1:31" ht="34.5" customHeight="1" x14ac:dyDescent="0.2">
      <c r="A23" s="27" t="s">
        <v>28</v>
      </c>
      <c r="B23" s="28">
        <v>400136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f t="shared" si="5"/>
        <v>0</v>
      </c>
      <c r="I23" s="28">
        <f t="shared" si="13"/>
        <v>0</v>
      </c>
      <c r="J23" s="28">
        <v>0</v>
      </c>
      <c r="K23" s="28">
        <v>41400</v>
      </c>
      <c r="L23" s="28">
        <f t="shared" si="6"/>
        <v>0</v>
      </c>
      <c r="M23" s="28">
        <f t="shared" si="14"/>
        <v>41400</v>
      </c>
      <c r="N23" s="28">
        <v>273600</v>
      </c>
      <c r="O23" s="28">
        <v>113400</v>
      </c>
      <c r="P23" s="28">
        <f t="shared" si="7"/>
        <v>273600</v>
      </c>
      <c r="Q23" s="28">
        <f t="shared" si="15"/>
        <v>72000</v>
      </c>
      <c r="R23" s="28">
        <v>273600</v>
      </c>
      <c r="S23" s="28">
        <v>113400</v>
      </c>
      <c r="T23" s="28">
        <f t="shared" si="8"/>
        <v>0</v>
      </c>
      <c r="U23" s="28">
        <f t="shared" si="16"/>
        <v>0</v>
      </c>
      <c r="V23" s="28">
        <v>273600</v>
      </c>
      <c r="W23" s="28">
        <v>113400</v>
      </c>
      <c r="X23" s="28">
        <f t="shared" si="9"/>
        <v>0</v>
      </c>
      <c r="Y23" s="28">
        <f t="shared" si="17"/>
        <v>0</v>
      </c>
      <c r="Z23" s="28">
        <f t="shared" si="10"/>
        <v>273600</v>
      </c>
      <c r="AA23" s="28">
        <f t="shared" si="11"/>
        <v>113400</v>
      </c>
      <c r="AB23" s="42">
        <f t="shared" si="1"/>
        <v>-58.55263157894737</v>
      </c>
      <c r="AC23" s="42">
        <f t="shared" si="2"/>
        <v>68.376751904352517</v>
      </c>
      <c r="AD23" s="42">
        <f t="shared" si="3"/>
        <v>0</v>
      </c>
      <c r="AE23" s="29">
        <v>0</v>
      </c>
    </row>
    <row r="24" spans="1:31" ht="34.5" customHeight="1" x14ac:dyDescent="0.2">
      <c r="A24" s="24" t="s">
        <v>29</v>
      </c>
      <c r="B24" s="25">
        <v>64983104.649999999</v>
      </c>
      <c r="C24" s="25">
        <v>50809000</v>
      </c>
      <c r="D24" s="25">
        <v>5447425.2800000003</v>
      </c>
      <c r="E24" s="25">
        <f>SUM(E25:E28)</f>
        <v>5004513.62</v>
      </c>
      <c r="F24" s="25">
        <f t="shared" ref="F24:AA24" si="18">SUM(F25:F28)</f>
        <v>6110433.3100000005</v>
      </c>
      <c r="G24" s="25">
        <f t="shared" si="18"/>
        <v>37616178.75</v>
      </c>
      <c r="H24" s="25">
        <f t="shared" si="18"/>
        <v>663008.03</v>
      </c>
      <c r="I24" s="25">
        <f t="shared" si="18"/>
        <v>32611665.129999999</v>
      </c>
      <c r="J24" s="25">
        <f t="shared" si="18"/>
        <v>7873858.3600000003</v>
      </c>
      <c r="K24" s="25">
        <f t="shared" si="18"/>
        <v>40419740.659999996</v>
      </c>
      <c r="L24" s="25">
        <f t="shared" si="18"/>
        <v>1763425.05</v>
      </c>
      <c r="M24" s="25">
        <f t="shared" si="18"/>
        <v>2803561.9099999983</v>
      </c>
      <c r="N24" s="25">
        <f t="shared" si="18"/>
        <v>12488003.02</v>
      </c>
      <c r="O24" s="25">
        <f t="shared" si="18"/>
        <v>42806046.060000002</v>
      </c>
      <c r="P24" s="25">
        <f t="shared" si="18"/>
        <v>4614144.6599999992</v>
      </c>
      <c r="Q24" s="25">
        <f t="shared" si="18"/>
        <v>2386305.4</v>
      </c>
      <c r="R24" s="25">
        <f t="shared" si="18"/>
        <v>15563602.350000001</v>
      </c>
      <c r="S24" s="25">
        <f t="shared" si="18"/>
        <v>44859474.329999998</v>
      </c>
      <c r="T24" s="25">
        <f t="shared" si="18"/>
        <v>3075599.330000001</v>
      </c>
      <c r="U24" s="25">
        <f t="shared" si="18"/>
        <v>2053428.2699999975</v>
      </c>
      <c r="V24" s="25">
        <f t="shared" si="18"/>
        <v>16589002.34</v>
      </c>
      <c r="W24" s="25">
        <f t="shared" si="18"/>
        <v>47229705.799999997</v>
      </c>
      <c r="X24" s="25">
        <f t="shared" si="18"/>
        <v>1025399.9899999998</v>
      </c>
      <c r="Y24" s="25">
        <f t="shared" si="18"/>
        <v>2327231.4700000011</v>
      </c>
      <c r="Z24" s="25">
        <f t="shared" si="18"/>
        <v>16589002.34</v>
      </c>
      <c r="AA24" s="25">
        <f t="shared" si="18"/>
        <v>47186705.799999997</v>
      </c>
      <c r="AB24" s="41">
        <f t="shared" si="1"/>
        <v>184.44571188118837</v>
      </c>
      <c r="AC24" s="41">
        <f t="shared" si="2"/>
        <v>25.528177561457895</v>
      </c>
      <c r="AD24" s="41">
        <f t="shared" si="3"/>
        <v>92.870762660158618</v>
      </c>
      <c r="AE24" s="26">
        <v>73282000</v>
      </c>
    </row>
    <row r="25" spans="1:31" ht="34.5" customHeight="1" x14ac:dyDescent="0.2">
      <c r="A25" s="27" t="s">
        <v>30</v>
      </c>
      <c r="B25" s="28">
        <v>524103.64</v>
      </c>
      <c r="C25" s="28">
        <v>0</v>
      </c>
      <c r="D25" s="28">
        <v>57439.28</v>
      </c>
      <c r="E25" s="28">
        <v>47414.19</v>
      </c>
      <c r="F25" s="28">
        <v>64190.96</v>
      </c>
      <c r="G25" s="28">
        <v>83630.539999999994</v>
      </c>
      <c r="H25" s="28">
        <f t="shared" si="5"/>
        <v>6751.68</v>
      </c>
      <c r="I25" s="28">
        <f t="shared" si="13"/>
        <v>36216.349999999991</v>
      </c>
      <c r="J25" s="28">
        <v>71707.41</v>
      </c>
      <c r="K25" s="28">
        <v>143706.91</v>
      </c>
      <c r="L25" s="28">
        <f t="shared" si="6"/>
        <v>7516.4500000000044</v>
      </c>
      <c r="M25" s="28">
        <f t="shared" si="14"/>
        <v>60076.37000000001</v>
      </c>
      <c r="N25" s="28">
        <v>72815.59</v>
      </c>
      <c r="O25" s="28">
        <v>232585.02</v>
      </c>
      <c r="P25" s="28">
        <f t="shared" si="7"/>
        <v>1108.179999999993</v>
      </c>
      <c r="Q25" s="28">
        <f t="shared" si="15"/>
        <v>88878.109999999986</v>
      </c>
      <c r="R25" s="28">
        <v>76539.75</v>
      </c>
      <c r="S25" s="28">
        <v>249212.59</v>
      </c>
      <c r="T25" s="28">
        <f t="shared" si="8"/>
        <v>3724.1600000000035</v>
      </c>
      <c r="U25" s="28">
        <f t="shared" si="16"/>
        <v>16627.570000000007</v>
      </c>
      <c r="V25" s="28">
        <v>78636.58</v>
      </c>
      <c r="W25" s="28">
        <v>580677.43999999994</v>
      </c>
      <c r="X25" s="28">
        <f t="shared" si="9"/>
        <v>2096.8300000000017</v>
      </c>
      <c r="Y25" s="28">
        <v>325879.28000000003</v>
      </c>
      <c r="Z25" s="28">
        <f t="shared" si="10"/>
        <v>78636.58</v>
      </c>
      <c r="AA25" s="28">
        <f t="shared" si="11"/>
        <v>575091.87</v>
      </c>
      <c r="AB25" s="42">
        <f t="shared" si="1"/>
        <v>631.32868952337446</v>
      </c>
      <c r="AC25" s="42">
        <f t="shared" si="2"/>
        <v>15.0040133283562</v>
      </c>
      <c r="AD25" s="42">
        <f t="shared" si="3"/>
        <v>0</v>
      </c>
      <c r="AE25" s="29">
        <v>0</v>
      </c>
    </row>
    <row r="26" spans="1:31" ht="34.5" customHeight="1" x14ac:dyDescent="0.2">
      <c r="A26" s="27" t="s">
        <v>31</v>
      </c>
      <c r="B26" s="28">
        <v>20606221.719999999</v>
      </c>
      <c r="C26" s="28">
        <v>6534000</v>
      </c>
      <c r="D26" s="28">
        <v>4748801.37</v>
      </c>
      <c r="E26" s="28">
        <v>4584372.26</v>
      </c>
      <c r="F26" s="28">
        <v>5232572.87</v>
      </c>
      <c r="G26" s="28">
        <v>5077325.09</v>
      </c>
      <c r="H26" s="28">
        <f t="shared" si="5"/>
        <v>483771.5</v>
      </c>
      <c r="I26" s="28">
        <f t="shared" si="13"/>
        <v>492952.83000000007</v>
      </c>
      <c r="J26" s="28">
        <v>6003198.4100000001</v>
      </c>
      <c r="K26" s="28">
        <v>7092122.2999999998</v>
      </c>
      <c r="L26" s="28">
        <f t="shared" si="6"/>
        <v>770625.54</v>
      </c>
      <c r="M26" s="28">
        <f t="shared" si="14"/>
        <v>2014797.21</v>
      </c>
      <c r="N26" s="28">
        <v>6759933.46</v>
      </c>
      <c r="O26" s="28">
        <v>8966334.1099999994</v>
      </c>
      <c r="P26" s="28">
        <f t="shared" si="7"/>
        <v>756735.04999999981</v>
      </c>
      <c r="Q26" s="28">
        <f t="shared" si="15"/>
        <v>1874211.8099999996</v>
      </c>
      <c r="R26" s="28">
        <v>9661508.2100000009</v>
      </c>
      <c r="S26" s="28">
        <v>10514823.529999999</v>
      </c>
      <c r="T26" s="28">
        <f t="shared" si="8"/>
        <v>2901574.7500000009</v>
      </c>
      <c r="U26" s="28">
        <f t="shared" si="16"/>
        <v>1548489.42</v>
      </c>
      <c r="V26" s="28">
        <v>10288713.130000001</v>
      </c>
      <c r="W26" s="28">
        <v>10856095.9</v>
      </c>
      <c r="X26" s="28">
        <f t="shared" si="9"/>
        <v>627204.91999999993</v>
      </c>
      <c r="Y26" s="28">
        <f t="shared" si="17"/>
        <v>341272.37000000104</v>
      </c>
      <c r="Z26" s="28">
        <f t="shared" si="10"/>
        <v>10288713.130000001</v>
      </c>
      <c r="AA26" s="28">
        <f t="shared" si="11"/>
        <v>10856095.9</v>
      </c>
      <c r="AB26" s="42">
        <f t="shared" si="1"/>
        <v>5.514613565671449</v>
      </c>
      <c r="AC26" s="42">
        <f t="shared" si="2"/>
        <v>49.93012920953857</v>
      </c>
      <c r="AD26" s="42">
        <f t="shared" si="3"/>
        <v>166.14777930823385</v>
      </c>
      <c r="AE26" s="29">
        <v>0</v>
      </c>
    </row>
    <row r="27" spans="1:31" ht="34.5" customHeight="1" x14ac:dyDescent="0.2">
      <c r="A27" s="27" t="s">
        <v>32</v>
      </c>
      <c r="B27" s="28">
        <v>1397778.42</v>
      </c>
      <c r="C27" s="28">
        <v>0</v>
      </c>
      <c r="D27" s="28">
        <v>0</v>
      </c>
      <c r="E27" s="28">
        <v>4708.3</v>
      </c>
      <c r="F27" s="28">
        <v>0</v>
      </c>
      <c r="G27" s="28">
        <v>4708.3</v>
      </c>
      <c r="H27" s="28">
        <f t="shared" si="5"/>
        <v>0</v>
      </c>
      <c r="I27" s="28">
        <f t="shared" si="13"/>
        <v>0</v>
      </c>
      <c r="J27" s="28">
        <v>179551.8</v>
      </c>
      <c r="K27" s="28">
        <v>4708.3</v>
      </c>
      <c r="L27" s="28">
        <f t="shared" si="6"/>
        <v>179551.8</v>
      </c>
      <c r="M27" s="28">
        <f t="shared" si="14"/>
        <v>0</v>
      </c>
      <c r="N27" s="28">
        <v>179551.8</v>
      </c>
      <c r="O27" s="28">
        <v>155536.29999999999</v>
      </c>
      <c r="P27" s="28">
        <f t="shared" si="7"/>
        <v>0</v>
      </c>
      <c r="Q27" s="28">
        <f t="shared" si="15"/>
        <v>150828</v>
      </c>
      <c r="R27" s="28">
        <v>179551.8</v>
      </c>
      <c r="S27" s="28">
        <v>278347.3</v>
      </c>
      <c r="T27" s="28">
        <f t="shared" si="8"/>
        <v>0</v>
      </c>
      <c r="U27" s="28">
        <f t="shared" si="16"/>
        <v>122811</v>
      </c>
      <c r="V27" s="28">
        <v>478315.62</v>
      </c>
      <c r="W27" s="28">
        <v>278347.3</v>
      </c>
      <c r="X27" s="28">
        <f t="shared" si="9"/>
        <v>298763.82</v>
      </c>
      <c r="Y27" s="28">
        <f t="shared" si="17"/>
        <v>0</v>
      </c>
      <c r="Z27" s="28">
        <f t="shared" si="10"/>
        <v>478315.62</v>
      </c>
      <c r="AA27" s="28">
        <f t="shared" si="11"/>
        <v>278347.3</v>
      </c>
      <c r="AB27" s="42">
        <f t="shared" si="1"/>
        <v>-41.806771854952181</v>
      </c>
      <c r="AC27" s="42">
        <f t="shared" si="2"/>
        <v>34.219702719405269</v>
      </c>
      <c r="AD27" s="42">
        <f t="shared" si="3"/>
        <v>0</v>
      </c>
      <c r="AE27" s="29">
        <v>0</v>
      </c>
    </row>
    <row r="28" spans="1:31" ht="34.5" customHeight="1" x14ac:dyDescent="0.2">
      <c r="A28" s="27" t="s">
        <v>33</v>
      </c>
      <c r="B28" s="28">
        <v>42455000.869999997</v>
      </c>
      <c r="C28" s="28">
        <v>44275000</v>
      </c>
      <c r="D28" s="28">
        <v>641184.63</v>
      </c>
      <c r="E28" s="28">
        <v>368018.87</v>
      </c>
      <c r="F28" s="28">
        <v>813669.48</v>
      </c>
      <c r="G28" s="28">
        <v>32450514.82</v>
      </c>
      <c r="H28" s="28">
        <f t="shared" si="5"/>
        <v>172484.84999999998</v>
      </c>
      <c r="I28" s="28">
        <f t="shared" si="13"/>
        <v>32082495.949999999</v>
      </c>
      <c r="J28" s="28">
        <v>1619400.74</v>
      </c>
      <c r="K28" s="28">
        <v>33179203.149999999</v>
      </c>
      <c r="L28" s="28">
        <f t="shared" si="6"/>
        <v>805731.26</v>
      </c>
      <c r="M28" s="28">
        <f t="shared" si="14"/>
        <v>728688.32999999821</v>
      </c>
      <c r="N28" s="28">
        <v>5475702.1699999999</v>
      </c>
      <c r="O28" s="28">
        <v>33451590.629999999</v>
      </c>
      <c r="P28" s="28">
        <f t="shared" si="7"/>
        <v>3856301.4299999997</v>
      </c>
      <c r="Q28" s="28">
        <f t="shared" si="15"/>
        <v>272387.48000000045</v>
      </c>
      <c r="R28" s="28">
        <v>5646002.5899999999</v>
      </c>
      <c r="S28" s="28">
        <v>33817090.909999996</v>
      </c>
      <c r="T28" s="28">
        <f t="shared" si="8"/>
        <v>170300.41999999993</v>
      </c>
      <c r="U28" s="28">
        <f t="shared" si="16"/>
        <v>365500.27999999747</v>
      </c>
      <c r="V28" s="28">
        <v>5743337.0099999998</v>
      </c>
      <c r="W28" s="28">
        <v>35514585.159999996</v>
      </c>
      <c r="X28" s="28">
        <f t="shared" si="9"/>
        <v>97334.419999999925</v>
      </c>
      <c r="Y28" s="28">
        <v>1660079.82</v>
      </c>
      <c r="Z28" s="28">
        <f t="shared" si="10"/>
        <v>5743337.0099999998</v>
      </c>
      <c r="AA28" s="28">
        <f t="shared" si="11"/>
        <v>35477170.729999997</v>
      </c>
      <c r="AB28" s="42">
        <f t="shared" si="1"/>
        <v>517.71006417051615</v>
      </c>
      <c r="AC28" s="42">
        <f t="shared" si="2"/>
        <v>13.528057690038626</v>
      </c>
      <c r="AD28" s="42">
        <f t="shared" si="3"/>
        <v>80.129126437041208</v>
      </c>
      <c r="AE28" s="29">
        <v>0</v>
      </c>
    </row>
    <row r="29" spans="1:31" ht="34.5" customHeight="1" x14ac:dyDescent="0.2">
      <c r="A29" s="24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5"/>
        <v>0</v>
      </c>
      <c r="I29" s="25">
        <f t="shared" si="13"/>
        <v>0</v>
      </c>
      <c r="J29" s="25">
        <v>0</v>
      </c>
      <c r="K29" s="25">
        <v>26905066.219999999</v>
      </c>
      <c r="L29" s="25">
        <f t="shared" si="6"/>
        <v>0</v>
      </c>
      <c r="M29" s="25">
        <f t="shared" si="14"/>
        <v>26905066.219999999</v>
      </c>
      <c r="N29" s="25">
        <v>0</v>
      </c>
      <c r="O29" s="25">
        <v>26905066.219999999</v>
      </c>
      <c r="P29" s="25">
        <f t="shared" si="7"/>
        <v>0</v>
      </c>
      <c r="Q29" s="25">
        <f t="shared" si="15"/>
        <v>0</v>
      </c>
      <c r="R29" s="25">
        <v>0</v>
      </c>
      <c r="S29" s="25">
        <v>26905066.219999999</v>
      </c>
      <c r="T29" s="25">
        <f t="shared" si="8"/>
        <v>0</v>
      </c>
      <c r="U29" s="25">
        <f t="shared" si="16"/>
        <v>0</v>
      </c>
      <c r="V29" s="25">
        <v>0</v>
      </c>
      <c r="W29" s="25">
        <v>26905066.219999999</v>
      </c>
      <c r="X29" s="25">
        <f t="shared" si="9"/>
        <v>0</v>
      </c>
      <c r="Y29" s="25">
        <f t="shared" si="17"/>
        <v>0</v>
      </c>
      <c r="Z29" s="25">
        <f t="shared" si="10"/>
        <v>0</v>
      </c>
      <c r="AA29" s="25">
        <f t="shared" si="11"/>
        <v>26905066.219999999</v>
      </c>
      <c r="AB29" s="41">
        <f t="shared" si="1"/>
        <v>0</v>
      </c>
      <c r="AC29" s="41">
        <f t="shared" si="2"/>
        <v>0</v>
      </c>
      <c r="AD29" s="41">
        <f t="shared" si="3"/>
        <v>0</v>
      </c>
      <c r="AE29" s="26">
        <v>27000000</v>
      </c>
    </row>
    <row r="30" spans="1:31" ht="34.5" customHeight="1" thickBot="1" x14ac:dyDescent="0.25">
      <c r="A30" s="30" t="s">
        <v>35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f t="shared" si="5"/>
        <v>0</v>
      </c>
      <c r="I30" s="31">
        <f t="shared" si="13"/>
        <v>0</v>
      </c>
      <c r="J30" s="31">
        <v>0</v>
      </c>
      <c r="K30" s="31">
        <v>26905066.219999999</v>
      </c>
      <c r="L30" s="31">
        <f t="shared" si="6"/>
        <v>0</v>
      </c>
      <c r="M30" s="31">
        <f t="shared" si="14"/>
        <v>26905066.219999999</v>
      </c>
      <c r="N30" s="31">
        <v>0</v>
      </c>
      <c r="O30" s="31">
        <v>26905066.219999999</v>
      </c>
      <c r="P30" s="31">
        <f t="shared" si="7"/>
        <v>0</v>
      </c>
      <c r="Q30" s="31">
        <f t="shared" si="15"/>
        <v>0</v>
      </c>
      <c r="R30" s="31">
        <v>0</v>
      </c>
      <c r="S30" s="31">
        <v>26905066.219999999</v>
      </c>
      <c r="T30" s="31">
        <f t="shared" si="8"/>
        <v>0</v>
      </c>
      <c r="U30" s="31">
        <f t="shared" si="16"/>
        <v>0</v>
      </c>
      <c r="V30" s="31">
        <v>0</v>
      </c>
      <c r="W30" s="31">
        <v>26905066.219999999</v>
      </c>
      <c r="X30" s="31">
        <f t="shared" si="9"/>
        <v>0</v>
      </c>
      <c r="Y30" s="31">
        <f t="shared" si="17"/>
        <v>0</v>
      </c>
      <c r="Z30" s="31">
        <f t="shared" si="10"/>
        <v>0</v>
      </c>
      <c r="AA30" s="31">
        <f t="shared" si="11"/>
        <v>26905066.219999999</v>
      </c>
      <c r="AB30" s="43">
        <f t="shared" si="1"/>
        <v>0</v>
      </c>
      <c r="AC30" s="43">
        <f t="shared" si="2"/>
        <v>0</v>
      </c>
      <c r="AD30" s="43">
        <f t="shared" si="3"/>
        <v>0</v>
      </c>
      <c r="AE30" s="32">
        <v>0</v>
      </c>
    </row>
  </sheetData>
  <mergeCells count="20">
    <mergeCell ref="A11:AE11"/>
    <mergeCell ref="B14:B15"/>
    <mergeCell ref="C14:C15"/>
    <mergeCell ref="D14:E14"/>
    <mergeCell ref="F14:G14"/>
    <mergeCell ref="AE14:AE15"/>
    <mergeCell ref="H14:I14"/>
    <mergeCell ref="J14:K14"/>
    <mergeCell ref="N14:O14"/>
    <mergeCell ref="R14:S14"/>
    <mergeCell ref="B13:Q13"/>
    <mergeCell ref="AC14:AD14"/>
    <mergeCell ref="X14:Y14"/>
    <mergeCell ref="V14:W14"/>
    <mergeCell ref="Z14:AA14"/>
    <mergeCell ref="AB14:AB15"/>
    <mergeCell ref="L14:M14"/>
    <mergeCell ref="P14:Q14"/>
    <mergeCell ref="T14:U14"/>
    <mergeCell ref="A14:A15"/>
  </mergeCells>
  <printOptions horizontalCentered="1" verticalCentered="1"/>
  <pageMargins left="0" right="0" top="0" bottom="0" header="0.31496062992125984" footer="0.31496062992125984"/>
  <pageSetup paperSize="9" scale="41" fitToHeight="0" orientation="landscape" useFirstPageNumber="1" r:id="rId1"/>
  <headerFooter alignWithMargins="0">
    <oddFooter>&amp;Le-bütçe "" aşaması verilerinden üretilmiştir.  (12.05.2021 13:48:28)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7</vt:i4>
      </vt:variant>
    </vt:vector>
  </HeadingPairs>
  <TitlesOfParts>
    <vt:vector size="8" baseType="lpstr">
      <vt:lpstr>Sayfa1</vt:lpstr>
      <vt:lpstr>BaslaSatir</vt:lpstr>
      <vt:lpstr>ButceYil</vt:lpstr>
      <vt:lpstr>FormatSatir</vt:lpstr>
      <vt:lpstr>KurAd</vt:lpstr>
      <vt:lpstr>KurKod</vt:lpstr>
      <vt:lpstr>ToplamFormatSatir</vt:lpstr>
      <vt:lpstr>ToplamSatir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Şükriye Aslan</cp:lastModifiedBy>
  <cp:lastPrinted>2026-07-14T08:59:43Z</cp:lastPrinted>
  <dcterms:created xsi:type="dcterms:W3CDTF">2021-05-12T10:51:16Z</dcterms:created>
  <dcterms:modified xsi:type="dcterms:W3CDTF">2026-07-24T06:47:45Z</dcterms:modified>
</cp:coreProperties>
</file>